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UONG_DAN" sheetId="1" r:id="rId1"/>
    <sheet name="NGUONG" sheetId="2" r:id="rId2"/>
    <sheet name="THAM_SO" sheetId="3" r:id="rId3"/>
    <sheet name="KE_HOACH" sheetId="4" r:id="rId4"/>
    <sheet name="NGAY_DOI" sheetId="5" r:id="rId5"/>
    <sheet name="TONG_KET" sheetId="6" r:id="rId6"/>
  </sheets>
  <calcPr calcId="191029" fullCalcOnLoad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0.0%"/>
    <numFmt numFmtId="61" formatCode="0.0"/>
    <numFmt numFmtId="62" formatCode="dd/mm/yyyy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8EEF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NumberFormat="1"/>
    <xf numFmtId="9" fontId="0" fillId="0" borderId="0" xfId="0" applyNumberFormat="1"/>
    <xf numFmtId="3" fontId="0" fillId="0" borderId="0" xfId="0" applyNumberFormat="1"/>
    <xf numFmtId="62" fontId="0" fillId="0" borderId="0" xfId="0" applyNumberFormat="1"/>
    <xf numFmtId="2" fontId="0" fillId="0" borderId="0" xfId="0" applyNumberFormat="1"/>
    <xf numFmtId="61" fontId="0" fillId="0" borderId="0" xfId="0" applyNumberFormat="1"/>
    <xf numFmtId="60" fontId="0" fillId="0" borderId="0" xfId="0" applyNumberFormat="1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cols>
    <col min="1" max="1" width="118.83203125" customWidth="1"/>
  </cols>
  <sheetData>
    <row r="1">
      <c r="A1" t="str" s="7">
        <v>Mẫu kế hoạch ngân sách mùa sale — điền theo ngày</v>
      </c>
    </row>
    <row r="3">
      <c r="A3" t="str" s="7">
        <v>Cách dùng</v>
      </c>
    </row>
    <row r="4">
      <c r="A4" t="str" s="8">
        <v>1. Ngân sách mùa sale là một LỊCH, không phải một con số. Bắt đầu ở THAM_SO: nhập GMV mục tiêu, tỷ trọng GMV từ quảng cáo, ROAS mục tiêu (các số có sẵn là ví dụ trong bài — thay bằng số của bạn) và ngày đôi (D-day). Tổng ngân sách và ngân sách từng ngày tự tính.</v>
      </c>
    </row>
    <row r="5">
      <c r="A5" t="str" s="8">
        <v>2. KE_HOACH có 18 dòng từ D-14 đến D+3: ngày, giai đoạn, ngân sách dự kiến tự tính; mỗi ngày bạn chỉ nhập hai cột Ngân sách thực chi và Doanh thu trong ngày (cột F, G).</v>
      </c>
    </row>
    <row r="6">
      <c r="A6" t="str" s="8">
        <v>3. NGUONG (đọc đầu tiên): ba ngưỡng dừng lỗ viết sẵn trước sale; sửa tham số ở cuối sheet. NGAY_DOI: chia ngân sách ngày đôi theo khung giờ và hai đợt nạp.</v>
      </c>
    </row>
    <row r="7">
      <c r="A7" t="str" s="8">
        <v>4. Sau D+3, sheet TONG_KET cho sai lệch dự kiến/thực tế, ROAS thực từng giai đoạn và tỷ trọng GMV thực đến từ ads để dùng cho đợt sau.</v>
      </c>
    </row>
    <row r="8">
      <c r="A8" t="str" s="8">
        <v>5. Khung 5 giai đoạn (15/20/10/40/15%) là khung khởi điểm trong bài, không phải chuẩn mực — sửa % ở THAM_SO theo ngành hàng của bạn.</v>
      </c>
    </row>
    <row r="10">
      <c r="A10" t="str" s="8">
        <v>Hướng dẫn chi tiết: https://www.mediaomni.site/blog/ke-hoach-ngan-sach-mua-sale-theo-ngay</v>
      </c>
    </row>
    <row r="11">
      <c r="A11" t="str" s="8">
        <v>Media Omni — mediaomni.site</v>
      </c>
    </row>
  </sheetData>
  <ignoredErrors>
    <ignoredError numberStoredAsText="1" sqref="A1:A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cols>
    <col min="1" max="1" width="52.83203125" customWidth="1"/>
    <col min="2" max="2" width="80.83203125" customWidth="1"/>
    <col min="3" max="3" width="80.83203125" customWidth="1"/>
  </cols>
  <sheetData>
    <row r="1">
      <c r="A1" t="str" s="7">
        <v>BA NGƯỠNG DỪNG LỖ — viết sẵn trước khi sale bắt đầu, người trực ca đêm không phải hỏi ai</v>
      </c>
    </row>
    <row r="3">
      <c r="A3" t="str" s="7">
        <v>Ngưỡng</v>
      </c>
      <c r="B3" t="str" s="7">
        <v>Điều kiện</v>
      </c>
      <c r="C3" t="str" s="7">
        <v>Hành động</v>
      </c>
    </row>
    <row r="4">
      <c r="A4" t="str" s="8">
        <v>1. Ngưỡng ngày</v>
      </c>
      <c r="B4">
        <f>"ROAS ngày thấp hơn ROAS hoà vốn quá "&amp;TEXT(B9,"0%")&amp;" và đã tiêu trên "&amp;TEXT(B10,"0%")&amp;" ngân sách ngày"</f>
      </c>
      <c r="C4">
        <f>"Giảm "&amp;TEXT(B11,"0%")&amp;" ngân sách các camp yếu nhất, không tắt toàn bộ"</f>
      </c>
    </row>
    <row r="5">
      <c r="A5" t="str" s="8">
        <v>2. Ngưỡng camp</v>
      </c>
      <c r="B5">
        <f>"Camp tiêu quá "&amp;B12&amp;" lần giá trị đơn hàng trung bình mà chưa có đơn nào"</f>
      </c>
      <c r="C5" t="str" s="8">
        <v>Tạm dừng và xem lại creative hoặc giá</v>
      </c>
    </row>
    <row r="6">
      <c r="A6" t="str" s="8">
        <v>3. Ngưỡng tồn kho</v>
      </c>
      <c r="B6">
        <f>"SKU còn dưới "&amp;B15&amp;" ngày bán"</f>
      </c>
      <c r="C6" t="str" s="8">
        <v>Hạ ngân sách ngay, kể cả khi ROAS đang đẹp (hết hàng giữa sale vừa mất doanh thu vừa ảnh hưởng chỉ số vận hành gian hàng)</v>
      </c>
    </row>
    <row r="8">
      <c r="A8" t="str" s="7">
        <v>Tham số của ba ngưỡng (sửa ở đây)</v>
      </c>
      <c r="B8" t="str" s="7">
        <v>Giá trị</v>
      </c>
      <c r="C8" t="str" s="7">
        <v>Ghi chú</v>
      </c>
    </row>
    <row r="9">
      <c r="A9" t="str" s="8">
        <v>ROAS ngày thấp hơn hoà vốn quá (%)</v>
      </c>
      <c r="B9" s="1">
        <v>0.25</v>
      </c>
      <c r="C9" t="str" s="8">
        <v>Số trong bài.</v>
      </c>
    </row>
    <row r="10">
      <c r="A10" t="str" s="8">
        <v>Đã tiêu trên (% ngân sách ngày)</v>
      </c>
      <c r="B10" s="1">
        <v>0.5</v>
      </c>
      <c r="C10" t="str" s="8">
        <v>Số trong bài.</v>
      </c>
    </row>
    <row r="11">
      <c r="A11" t="str" s="8">
        <v>Giảm ngân sách camp yếu nhất (%)</v>
      </c>
      <c r="B11" s="1">
        <v>0.3</v>
      </c>
      <c r="C11" t="str" s="8">
        <v>Số trong bài.</v>
      </c>
    </row>
    <row r="12">
      <c r="A12" t="str" s="8">
        <v>Camp tiêu quá (lần giá trị đơn hàng trung bình)</v>
      </c>
      <c r="B12">
        <v>2</v>
      </c>
      <c r="C12" t="str" s="8">
        <v>Số trong bài.</v>
      </c>
    </row>
    <row r="13">
      <c r="A13" t="str" s="8">
        <v>Giá trị đơn hàng trung bình (đ) — nhập</v>
      </c>
      <c r="C13" t="str" s="8">
        <v>Nhập số của shop bạn.</v>
      </c>
    </row>
    <row r="14">
      <c r="A14" t="str" s="8">
        <v>Chi tiêu tối đa cho camp chưa có đơn (đ) — tự tính</v>
      </c>
      <c r="B14" s="2">
        <f>IF(B13="","",B12*B13)</f>
      </c>
    </row>
    <row r="15">
      <c r="A15" t="str" s="8">
        <v>SKU còn dưới (ngày bán)</v>
      </c>
      <c r="B15">
        <v>3</v>
      </c>
      <c r="C15" t="str" s="8">
        <v>Số trong bài.</v>
      </c>
    </row>
  </sheetData>
  <ignoredErrors>
    <ignoredError numberStoredAsText="1" sqref="A1:C1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58.83203125" customWidth="1"/>
    <col min="2" max="2" width="22.83203125" customWidth="1"/>
    <col min="3" max="3" width="14.83203125" customWidth="1"/>
    <col min="4" max="4" width="14.83203125" customWidth="1"/>
    <col min="5" max="5" width="10.83203125" customWidth="1"/>
    <col min="6" max="6" width="64.83203125" customWidth="1"/>
    <col min="7" max="7" width="80.83203125" customWidth="1"/>
  </cols>
  <sheetData>
    <row r="1">
      <c r="A1" t="str" s="7">
        <v>Tham số (Bước 1: tính tổng ngân sách từ mục tiêu GMV)</v>
      </c>
      <c r="B1" t="str" s="7">
        <v>Giá trị</v>
      </c>
      <c r="C1" t="str" s="7">
        <v>Ghi chú</v>
      </c>
    </row>
    <row r="2">
      <c r="A2" t="str" s="8">
        <v>GMV mục tiêu cả đợt (đ)</v>
      </c>
      <c r="B2" s="2">
        <v>1000000000</v>
      </c>
      <c r="C2" t="str" s="8">
        <v>Ví dụ trong bài: 1 tỷ đồng — thay bằng số của bạn.</v>
      </c>
    </row>
    <row r="3">
      <c r="A3" t="str" s="8">
        <v>Tỷ trọng GMV đến từ quảng cáo</v>
      </c>
      <c r="B3" s="1">
        <v>0.6</v>
      </c>
      <c r="C3" t="str" s="8">
        <v>Ví dụ trong bài: 60% — thay bằng số của bạn. Lấy từ dữ liệu đợt sale gần nhất của chính bạn, đừng đoán.</v>
      </c>
    </row>
    <row r="4">
      <c r="A4" t="str" s="8">
        <v>ROAS mục tiêu mùa sale</v>
      </c>
      <c r="B4">
        <v>4</v>
      </c>
      <c r="C4" t="str" s="8">
        <v>Ví dụ trong bài: 4,0 — thay bằng số của bạn. Tính từ biên đóng góp sau phí sàn và mức giảm giá của đợt sale (ROAS mục tiêu mùa sale luôn cao hơn ngày thường).</v>
      </c>
    </row>
    <row r="5">
      <c r="A5" t="str" s="8">
        <v>GMV từ quảng cáo (đ) — tự tính</v>
      </c>
      <c r="B5" s="2">
        <f>B2*B3</f>
      </c>
      <c r="C5" t="str" s="8">
        <v>= GMV mục tiêu × tỷ trọng từ ads</v>
      </c>
    </row>
    <row r="6">
      <c r="A6" t="str" s="8">
        <v>TỔNG NGÂN SÁCH (đ) — tự tính</v>
      </c>
      <c r="B6" s="2">
        <f>IFERROR(B5/B4,"")</f>
      </c>
      <c r="C6" t="str" s="8">
        <v>= GMV từ ads / ROAS mục tiêu. Vượt khả năng tài chính thì hạ GMV mục tiêu, đừng hạ ROAS mục tiêu.</v>
      </c>
    </row>
    <row r="7">
      <c r="A7" t="str" s="8">
        <v>Ngày đôi — D-day (nhập)</v>
      </c>
      <c r="C7" t="str" s="8">
        <v>Nhập ngày thật (định dạng ngày). Sheet KE_HOACH tự điền ngày từ D-14 đến D+3.</v>
      </c>
    </row>
    <row r="8">
      <c r="A8" t="str" s="8">
        <v>ROAS hoà vốn mùa sale (nhập)</v>
      </c>
      <c r="C8" t="str" s="8">
        <v>Lấy từ file tính ROAS hoà vốn; dùng cho cột chênh lệch và cảnh báo ở KE_HOACH.</v>
      </c>
    </row>
    <row r="10">
      <c r="A10" t="str" s="7">
        <v>Giai đoạn (Bước 2)</v>
      </c>
      <c r="B10" t="str" s="7">
        <v>Từ mốc (ngày so với D-day)</v>
      </c>
      <c r="C10" t="str" s="7">
        <v>Đến mốc</v>
      </c>
      <c r="D10" t="str" s="7">
        <v>% ngân sách</v>
      </c>
      <c r="E10" t="str" s="7">
        <v>Số ngày</v>
      </c>
      <c r="F10" t="str" s="7">
        <v>Nhiệm vụ (theo bài)</v>
      </c>
      <c r="G10" t="str" s="7">
        <v>Chỉ số theo dõi</v>
      </c>
    </row>
    <row r="11">
      <c r="A11" t="str" s="8">
        <v>1. Gom nhu cầu (D-14 đến D-8)</v>
      </c>
      <c r="B11">
        <v>-14</v>
      </c>
      <c r="C11">
        <v>-8</v>
      </c>
      <c r="D11" s="1">
        <v>0.15</v>
      </c>
      <c r="E11">
        <f>C11-B11+1</f>
      </c>
      <c r="F11" t="str" s="8">
        <v>Đẩy người vào giỏ hàng và danh sách yêu thích, không phải bán ngay.</v>
      </c>
      <c r="G11" t="str" s="8">
        <v>Số lượt thêm giỏ, chi phí trên mỗi lượt thêm giỏ. ROAS giai đoạn này thấp là bình thường và KHÔNG được dùng để tắt camp.</v>
      </c>
    </row>
    <row r="12">
      <c r="A12" t="str" s="8">
        <v>2. Hâm nóng (D-7 đến D-2)</v>
      </c>
      <c r="B12">
        <v>-7</v>
      </c>
      <c r="C12">
        <v>-2</v>
      </c>
      <c r="D12" s="1">
        <v>0.2</v>
      </c>
      <c r="E12">
        <f>C12-B12+1</f>
      </c>
      <c r="F12" t="str" s="8">
        <v>Mở rộng tệp và test creative sẽ dùng cho ngày đôi; tìm ra 2–3 creative thắng, không thử ý tưởng mới hoàn toàn.</v>
      </c>
    </row>
    <row r="13">
      <c r="A13" t="str" s="8">
        <v>3. Áp sát (D-1)</v>
      </c>
      <c r="B13">
        <v>-1</v>
      </c>
      <c r="C13">
        <v>-1</v>
      </c>
      <c r="D13" s="1">
        <v>0.1</v>
      </c>
      <c r="E13">
        <f>C13-B13+1</f>
      </c>
      <c r="F13" t="str" s="8">
        <v>Nhắc lại toàn bộ tệp đã tương tác; dồn vào remarketing và các tệp có ý định mua cao.</v>
      </c>
    </row>
    <row r="14">
      <c r="A14" t="str" s="8">
        <v>4. Ngày đôi (D-day)</v>
      </c>
      <c r="B14">
        <v>0</v>
      </c>
      <c r="C14">
        <v>0</v>
      </c>
      <c r="D14" s="1">
        <v>0.4</v>
      </c>
      <c r="E14">
        <f>C14-B14+1</f>
      </c>
      <c r="F14" t="str" s="8">
        <v>Thu hoạch: gần một nửa ngân sách cả đợt nằm ở đây.</v>
      </c>
    </row>
    <row r="15">
      <c r="A15" t="str" s="8">
        <v>5. Vét (D+1 đến D+3)</v>
      </c>
      <c r="B15">
        <v>1</v>
      </c>
      <c r="C15">
        <v>3</v>
      </c>
      <c r="D15" s="1">
        <v>0.15</v>
      </c>
      <c r="E15">
        <f>C15-B15+1</f>
      </c>
      <c r="F15" t="str" s="8">
        <v>Bán cho người bỏ giỏ trong ngày đôi và xả tồn còn lại.</v>
      </c>
    </row>
    <row r="16">
      <c r="A16" t="str" s="8">
        <v>Tổng</v>
      </c>
      <c r="D16" s="1">
        <f>SUM(D11:D15)</f>
      </c>
      <c r="E16">
        <f>SUM(E11:E15)</f>
      </c>
      <c r="F16">
        <f>IF(ROUND(D16,4)=1,"Đủ 100%","Chưa đủ 100% — rà lại % ngân sách")</f>
      </c>
      <c r="G16" t="str" s="8">
        <v>Khung khởi điểm, không phải chuẩn mực: ngành chu kỳ cân nhắc dài (điện tử, gia dụng) tăng giai đoạn 1–2; ngành mua bốc đồng thì ngược lại.</v>
      </c>
    </row>
    <row r="18">
      <c r="A18" t="str" s="7">
        <v>Hệ số ngày (chia ngân sách trong giai đoạn theo tỷ lệ hệ số)</v>
      </c>
      <c r="B18" t="str" s="7">
        <v>Giá trị</v>
      </c>
      <c r="C18" t="str" s="7">
        <v>Ghi chú</v>
      </c>
    </row>
    <row r="19">
      <c r="A19" t="str" s="8">
        <v>Ngày thường</v>
      </c>
      <c r="B19">
        <v>1</v>
      </c>
      <c r="C19" t="str" s="8">
        <v>Ví dụ trong bài: 1,0.</v>
      </c>
    </row>
    <row r="20">
      <c r="A20" t="str" s="8">
        <v>Ngày cuối tuần</v>
      </c>
      <c r="B20">
        <v>1.3</v>
      </c>
      <c r="C20" t="str" s="8">
        <v>Ví dụ trong bài: 1,3.</v>
      </c>
    </row>
    <row r="21">
      <c r="A21" t="str" s="8">
        <v>D-1</v>
      </c>
      <c r="B21">
        <v>1.5</v>
      </c>
      <c r="C21" t="str" s="8">
        <v>Ví dụ trong bài: 1,5. Hệ số D-1 ưu tiên hơn hệ số cuối tuần.</v>
      </c>
    </row>
  </sheetData>
  <ignoredErrors>
    <ignoredError numberStoredAsText="1" sqref="A1:G2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pane ySplit="1" topLeftCell="A2" activePane="bottomLeft" state="frozen"/>
      <selection pane="bottomLeft" activeCell="A2" sqref="A2"/>
    </sheetView>
  </sheetViews>
  <cols>
    <col min="1" max="1" width="16.83203125" customWidth="1"/>
    <col min="2" max="2" width="12.83203125" customWidth="1"/>
    <col min="3" max="3" width="30.83203125" customWidth="1"/>
    <col min="4" max="4" width="18.83203125" customWidth="1"/>
    <col min="5" max="5" width="24.83203125" customWidth="1"/>
    <col min="6" max="6" width="22.83203125" customWidth="1"/>
    <col min="7" max="7" width="24.83203125" customWidth="1"/>
    <col min="8" max="8" width="12.83203125" customWidth="1"/>
    <col min="9" max="9" width="22.83203125" customWidth="1"/>
    <col min="10" max="10" width="22.83203125" customWidth="1"/>
    <col min="11" max="11" width="16.83203125" customWidth="1"/>
    <col min="12" max="12" width="18.83203125" customWidth="1"/>
  </cols>
  <sheetData>
    <row r="1">
      <c r="A1" t="str" s="7">
        <v>Ngày (tự tính từ ngày đôi)</v>
      </c>
      <c r="B1" t="str" s="7">
        <v>Mã ngày</v>
      </c>
      <c r="C1" t="str" s="7">
        <v>Giai đoạn (tự tính)</v>
      </c>
      <c r="D1" t="str" s="7">
        <v>% ngân sách của giai đoạn (từ THAM_SO)</v>
      </c>
      <c r="E1" t="str" s="7">
        <v>Ngân sách dự kiến trong ngày, đ (tự tính)</v>
      </c>
      <c r="F1" t="str" s="7">
        <v>Ngân sách thực chi, đ (nhập hằng ngày)</v>
      </c>
      <c r="G1" t="str" s="7">
        <v>Doanh thu trong ngày, đ (nhập hằng ngày)</v>
      </c>
      <c r="H1" t="str" s="7">
        <v>ROAS ngày (tự tính)</v>
      </c>
      <c r="I1" t="str" s="7">
        <v>Chênh lệch so với ROAS hoà vốn (tự tính)</v>
      </c>
      <c r="J1" t="str" s="7">
        <v>Cảnh báo ngưỡng ngày (tự tính)</v>
      </c>
      <c r="K1" t="str" s="7">
        <v>Mốc: số ngày so với D-day</v>
      </c>
      <c r="L1" t="str" s="7">
        <v>Hệ số ngày (tự tính, có thể ghi đè)</v>
      </c>
    </row>
    <row r="2">
      <c r="A2" s="3">
        <f>IF(THAM_SO!$B$7="","",THAM_SO!$B$7+K2)</f>
      </c>
      <c r="B2">
        <f>IF(K2&lt;0,"D"&amp;K2,IF(K2=0,"D-day","D+"&amp;K2))</f>
      </c>
      <c r="C2">
        <f>INDEX(THAM_SO!$A$11:$A$15,MATCH(K2,THAM_SO!$B$11:$B$15,1))</f>
      </c>
      <c r="D2" s="1">
        <f>INDEX(THAM_SO!$D$11:$D$15,MATCH(K2,THAM_SO!$B$11:$B$15,1))</f>
      </c>
      <c r="E2" s="2">
        <f>IFERROR(THAM_SO!$B$6*D2*L2/SUMIF($C$2:$C$19,C2,$L$2:$L$19),"")</f>
      </c>
      <c r="H2" s="4">
        <f>IF(N(F2)&gt;0,N(G2)/F2,"n/a")</f>
      </c>
      <c r="I2" s="4">
        <f>IF(AND(ISNUMBER(H2),ISNUMBER(THAM_SO!$B$8)),H2-THAM_SO!$B$8,"n/a")</f>
      </c>
      <c r="J2">
        <f>IF(OR(N(F2)=0,NOT(ISNUMBER(H2)),THAM_SO!$B$8=""),"",IF(AND(H2&lt;THAM_SO!$B$8*(1-NGUONG!$B$9),F2&gt;E2*NGUONG!$B$10),"Chạm ngưỡng ngày","Trong ngưỡng"))</f>
      </c>
      <c r="K2">
        <v>-14</v>
      </c>
      <c r="L2" s="5">
        <f>IF(K2=-1,THAM_SO!$B$21,IF(ISNUMBER(A2),IF(WEEKDAY(A2,2)&gt;=6,THAM_SO!$B$20,THAM_SO!$B$19),THAM_SO!$B$19))</f>
      </c>
    </row>
    <row r="3">
      <c r="A3" s="3">
        <f>IF(THAM_SO!$B$7="","",THAM_SO!$B$7+K3)</f>
      </c>
      <c r="B3">
        <f>IF(K3&lt;0,"D"&amp;K3,IF(K3=0,"D-day","D+"&amp;K3))</f>
      </c>
      <c r="C3">
        <f>INDEX(THAM_SO!$A$11:$A$15,MATCH(K3,THAM_SO!$B$11:$B$15,1))</f>
      </c>
      <c r="D3" s="1">
        <f>INDEX(THAM_SO!$D$11:$D$15,MATCH(K3,THAM_SO!$B$11:$B$15,1))</f>
      </c>
      <c r="E3" s="2">
        <f>IFERROR(THAM_SO!$B$6*D3*L3/SUMIF($C$2:$C$19,C3,$L$2:$L$19),"")</f>
      </c>
      <c r="H3" s="4">
        <f>IF(N(F3)&gt;0,N(G3)/F3,"n/a")</f>
      </c>
      <c r="I3" s="4">
        <f>IF(AND(ISNUMBER(H3),ISNUMBER(THAM_SO!$B$8)),H3-THAM_SO!$B$8,"n/a")</f>
      </c>
      <c r="J3">
        <f>IF(OR(N(F3)=0,NOT(ISNUMBER(H3)),THAM_SO!$B$8=""),"",IF(AND(H3&lt;THAM_SO!$B$8*(1-NGUONG!$B$9),F3&gt;E3*NGUONG!$B$10),"Chạm ngưỡng ngày","Trong ngưỡng"))</f>
      </c>
      <c r="K3">
        <v>-13</v>
      </c>
      <c r="L3" s="5">
        <f>IF(K3=-1,THAM_SO!$B$21,IF(ISNUMBER(A3),IF(WEEKDAY(A3,2)&gt;=6,THAM_SO!$B$20,THAM_SO!$B$19),THAM_SO!$B$19))</f>
      </c>
    </row>
    <row r="4">
      <c r="A4" s="3">
        <f>IF(THAM_SO!$B$7="","",THAM_SO!$B$7+K4)</f>
      </c>
      <c r="B4">
        <f>IF(K4&lt;0,"D"&amp;K4,IF(K4=0,"D-day","D+"&amp;K4))</f>
      </c>
      <c r="C4">
        <f>INDEX(THAM_SO!$A$11:$A$15,MATCH(K4,THAM_SO!$B$11:$B$15,1))</f>
      </c>
      <c r="D4" s="1">
        <f>INDEX(THAM_SO!$D$11:$D$15,MATCH(K4,THAM_SO!$B$11:$B$15,1))</f>
      </c>
      <c r="E4" s="2">
        <f>IFERROR(THAM_SO!$B$6*D4*L4/SUMIF($C$2:$C$19,C4,$L$2:$L$19),"")</f>
      </c>
      <c r="H4" s="4">
        <f>IF(N(F4)&gt;0,N(G4)/F4,"n/a")</f>
      </c>
      <c r="I4" s="4">
        <f>IF(AND(ISNUMBER(H4),ISNUMBER(THAM_SO!$B$8)),H4-THAM_SO!$B$8,"n/a")</f>
      </c>
      <c r="J4">
        <f>IF(OR(N(F4)=0,NOT(ISNUMBER(H4)),THAM_SO!$B$8=""),"",IF(AND(H4&lt;THAM_SO!$B$8*(1-NGUONG!$B$9),F4&gt;E4*NGUONG!$B$10),"Chạm ngưỡng ngày","Trong ngưỡng"))</f>
      </c>
      <c r="K4">
        <v>-12</v>
      </c>
      <c r="L4" s="5">
        <f>IF(K4=-1,THAM_SO!$B$21,IF(ISNUMBER(A4),IF(WEEKDAY(A4,2)&gt;=6,THAM_SO!$B$20,THAM_SO!$B$19),THAM_SO!$B$19))</f>
      </c>
    </row>
    <row r="5">
      <c r="A5" s="3">
        <f>IF(THAM_SO!$B$7="","",THAM_SO!$B$7+K5)</f>
      </c>
      <c r="B5">
        <f>IF(K5&lt;0,"D"&amp;K5,IF(K5=0,"D-day","D+"&amp;K5))</f>
      </c>
      <c r="C5">
        <f>INDEX(THAM_SO!$A$11:$A$15,MATCH(K5,THAM_SO!$B$11:$B$15,1))</f>
      </c>
      <c r="D5" s="1">
        <f>INDEX(THAM_SO!$D$11:$D$15,MATCH(K5,THAM_SO!$B$11:$B$15,1))</f>
      </c>
      <c r="E5" s="2">
        <f>IFERROR(THAM_SO!$B$6*D5*L5/SUMIF($C$2:$C$19,C5,$L$2:$L$19),"")</f>
      </c>
      <c r="H5" s="4">
        <f>IF(N(F5)&gt;0,N(G5)/F5,"n/a")</f>
      </c>
      <c r="I5" s="4">
        <f>IF(AND(ISNUMBER(H5),ISNUMBER(THAM_SO!$B$8)),H5-THAM_SO!$B$8,"n/a")</f>
      </c>
      <c r="J5">
        <f>IF(OR(N(F5)=0,NOT(ISNUMBER(H5)),THAM_SO!$B$8=""),"",IF(AND(H5&lt;THAM_SO!$B$8*(1-NGUONG!$B$9),F5&gt;E5*NGUONG!$B$10),"Chạm ngưỡng ngày","Trong ngưỡng"))</f>
      </c>
      <c r="K5">
        <v>-11</v>
      </c>
      <c r="L5" s="5">
        <f>IF(K5=-1,THAM_SO!$B$21,IF(ISNUMBER(A5),IF(WEEKDAY(A5,2)&gt;=6,THAM_SO!$B$20,THAM_SO!$B$19),THAM_SO!$B$19))</f>
      </c>
    </row>
    <row r="6">
      <c r="A6" s="3">
        <f>IF(THAM_SO!$B$7="","",THAM_SO!$B$7+K6)</f>
      </c>
      <c r="B6">
        <f>IF(K6&lt;0,"D"&amp;K6,IF(K6=0,"D-day","D+"&amp;K6))</f>
      </c>
      <c r="C6">
        <f>INDEX(THAM_SO!$A$11:$A$15,MATCH(K6,THAM_SO!$B$11:$B$15,1))</f>
      </c>
      <c r="D6" s="1">
        <f>INDEX(THAM_SO!$D$11:$D$15,MATCH(K6,THAM_SO!$B$11:$B$15,1))</f>
      </c>
      <c r="E6" s="2">
        <f>IFERROR(THAM_SO!$B$6*D6*L6/SUMIF($C$2:$C$19,C6,$L$2:$L$19),"")</f>
      </c>
      <c r="H6" s="4">
        <f>IF(N(F6)&gt;0,N(G6)/F6,"n/a")</f>
      </c>
      <c r="I6" s="4">
        <f>IF(AND(ISNUMBER(H6),ISNUMBER(THAM_SO!$B$8)),H6-THAM_SO!$B$8,"n/a")</f>
      </c>
      <c r="J6">
        <f>IF(OR(N(F6)=0,NOT(ISNUMBER(H6)),THAM_SO!$B$8=""),"",IF(AND(H6&lt;THAM_SO!$B$8*(1-NGUONG!$B$9),F6&gt;E6*NGUONG!$B$10),"Chạm ngưỡng ngày","Trong ngưỡng"))</f>
      </c>
      <c r="K6">
        <v>-10</v>
      </c>
      <c r="L6" s="5">
        <f>IF(K6=-1,THAM_SO!$B$21,IF(ISNUMBER(A6),IF(WEEKDAY(A6,2)&gt;=6,THAM_SO!$B$20,THAM_SO!$B$19),THAM_SO!$B$19))</f>
      </c>
    </row>
    <row r="7">
      <c r="A7" s="3">
        <f>IF(THAM_SO!$B$7="","",THAM_SO!$B$7+K7)</f>
      </c>
      <c r="B7">
        <f>IF(K7&lt;0,"D"&amp;K7,IF(K7=0,"D-day","D+"&amp;K7))</f>
      </c>
      <c r="C7">
        <f>INDEX(THAM_SO!$A$11:$A$15,MATCH(K7,THAM_SO!$B$11:$B$15,1))</f>
      </c>
      <c r="D7" s="1">
        <f>INDEX(THAM_SO!$D$11:$D$15,MATCH(K7,THAM_SO!$B$11:$B$15,1))</f>
      </c>
      <c r="E7" s="2">
        <f>IFERROR(THAM_SO!$B$6*D7*L7/SUMIF($C$2:$C$19,C7,$L$2:$L$19),"")</f>
      </c>
      <c r="H7" s="4">
        <f>IF(N(F7)&gt;0,N(G7)/F7,"n/a")</f>
      </c>
      <c r="I7" s="4">
        <f>IF(AND(ISNUMBER(H7),ISNUMBER(THAM_SO!$B$8)),H7-THAM_SO!$B$8,"n/a")</f>
      </c>
      <c r="J7">
        <f>IF(OR(N(F7)=0,NOT(ISNUMBER(H7)),THAM_SO!$B$8=""),"",IF(AND(H7&lt;THAM_SO!$B$8*(1-NGUONG!$B$9),F7&gt;E7*NGUONG!$B$10),"Chạm ngưỡng ngày","Trong ngưỡng"))</f>
      </c>
      <c r="K7">
        <v>-9</v>
      </c>
      <c r="L7" s="5">
        <f>IF(K7=-1,THAM_SO!$B$21,IF(ISNUMBER(A7),IF(WEEKDAY(A7,2)&gt;=6,THAM_SO!$B$20,THAM_SO!$B$19),THAM_SO!$B$19))</f>
      </c>
    </row>
    <row r="8">
      <c r="A8" s="3">
        <f>IF(THAM_SO!$B$7="","",THAM_SO!$B$7+K8)</f>
      </c>
      <c r="B8">
        <f>IF(K8&lt;0,"D"&amp;K8,IF(K8=0,"D-day","D+"&amp;K8))</f>
      </c>
      <c r="C8">
        <f>INDEX(THAM_SO!$A$11:$A$15,MATCH(K8,THAM_SO!$B$11:$B$15,1))</f>
      </c>
      <c r="D8" s="1">
        <f>INDEX(THAM_SO!$D$11:$D$15,MATCH(K8,THAM_SO!$B$11:$B$15,1))</f>
      </c>
      <c r="E8" s="2">
        <f>IFERROR(THAM_SO!$B$6*D8*L8/SUMIF($C$2:$C$19,C8,$L$2:$L$19),"")</f>
      </c>
      <c r="H8" s="4">
        <f>IF(N(F8)&gt;0,N(G8)/F8,"n/a")</f>
      </c>
      <c r="I8" s="4">
        <f>IF(AND(ISNUMBER(H8),ISNUMBER(THAM_SO!$B$8)),H8-THAM_SO!$B$8,"n/a")</f>
      </c>
      <c r="J8">
        <f>IF(OR(N(F8)=0,NOT(ISNUMBER(H8)),THAM_SO!$B$8=""),"",IF(AND(H8&lt;THAM_SO!$B$8*(1-NGUONG!$B$9),F8&gt;E8*NGUONG!$B$10),"Chạm ngưỡng ngày","Trong ngưỡng"))</f>
      </c>
      <c r="K8">
        <v>-8</v>
      </c>
      <c r="L8" s="5">
        <f>IF(K8=-1,THAM_SO!$B$21,IF(ISNUMBER(A8),IF(WEEKDAY(A8,2)&gt;=6,THAM_SO!$B$20,THAM_SO!$B$19),THAM_SO!$B$19))</f>
      </c>
    </row>
    <row r="9">
      <c r="A9" s="3">
        <f>IF(THAM_SO!$B$7="","",THAM_SO!$B$7+K9)</f>
      </c>
      <c r="B9">
        <f>IF(K9&lt;0,"D"&amp;K9,IF(K9=0,"D-day","D+"&amp;K9))</f>
      </c>
      <c r="C9">
        <f>INDEX(THAM_SO!$A$11:$A$15,MATCH(K9,THAM_SO!$B$11:$B$15,1))</f>
      </c>
      <c r="D9" s="1">
        <f>INDEX(THAM_SO!$D$11:$D$15,MATCH(K9,THAM_SO!$B$11:$B$15,1))</f>
      </c>
      <c r="E9" s="2">
        <f>IFERROR(THAM_SO!$B$6*D9*L9/SUMIF($C$2:$C$19,C9,$L$2:$L$19),"")</f>
      </c>
      <c r="H9" s="4">
        <f>IF(N(F9)&gt;0,N(G9)/F9,"n/a")</f>
      </c>
      <c r="I9" s="4">
        <f>IF(AND(ISNUMBER(H9),ISNUMBER(THAM_SO!$B$8)),H9-THAM_SO!$B$8,"n/a")</f>
      </c>
      <c r="J9">
        <f>IF(OR(N(F9)=0,NOT(ISNUMBER(H9)),THAM_SO!$B$8=""),"",IF(AND(H9&lt;THAM_SO!$B$8*(1-NGUONG!$B$9),F9&gt;E9*NGUONG!$B$10),"Chạm ngưỡng ngày","Trong ngưỡng"))</f>
      </c>
      <c r="K9">
        <v>-7</v>
      </c>
      <c r="L9" s="5">
        <f>IF(K9=-1,THAM_SO!$B$21,IF(ISNUMBER(A9),IF(WEEKDAY(A9,2)&gt;=6,THAM_SO!$B$20,THAM_SO!$B$19),THAM_SO!$B$19))</f>
      </c>
    </row>
    <row r="10">
      <c r="A10" s="3">
        <f>IF(THAM_SO!$B$7="","",THAM_SO!$B$7+K10)</f>
      </c>
      <c r="B10">
        <f>IF(K10&lt;0,"D"&amp;K10,IF(K10=0,"D-day","D+"&amp;K10))</f>
      </c>
      <c r="C10">
        <f>INDEX(THAM_SO!$A$11:$A$15,MATCH(K10,THAM_SO!$B$11:$B$15,1))</f>
      </c>
      <c r="D10" s="1">
        <f>INDEX(THAM_SO!$D$11:$D$15,MATCH(K10,THAM_SO!$B$11:$B$15,1))</f>
      </c>
      <c r="E10" s="2">
        <f>IFERROR(THAM_SO!$B$6*D10*L10/SUMIF($C$2:$C$19,C10,$L$2:$L$19),"")</f>
      </c>
      <c r="H10" s="4">
        <f>IF(N(F10)&gt;0,N(G10)/F10,"n/a")</f>
      </c>
      <c r="I10" s="4">
        <f>IF(AND(ISNUMBER(H10),ISNUMBER(THAM_SO!$B$8)),H10-THAM_SO!$B$8,"n/a")</f>
      </c>
      <c r="J10">
        <f>IF(OR(N(F10)=0,NOT(ISNUMBER(H10)),THAM_SO!$B$8=""),"",IF(AND(H10&lt;THAM_SO!$B$8*(1-NGUONG!$B$9),F10&gt;E10*NGUONG!$B$10),"Chạm ngưỡng ngày","Trong ngưỡng"))</f>
      </c>
      <c r="K10">
        <v>-6</v>
      </c>
      <c r="L10" s="5">
        <f>IF(K10=-1,THAM_SO!$B$21,IF(ISNUMBER(A10),IF(WEEKDAY(A10,2)&gt;=6,THAM_SO!$B$20,THAM_SO!$B$19),THAM_SO!$B$19))</f>
      </c>
    </row>
    <row r="11">
      <c r="A11" s="3">
        <f>IF(THAM_SO!$B$7="","",THAM_SO!$B$7+K11)</f>
      </c>
      <c r="B11">
        <f>IF(K11&lt;0,"D"&amp;K11,IF(K11=0,"D-day","D+"&amp;K11))</f>
      </c>
      <c r="C11">
        <f>INDEX(THAM_SO!$A$11:$A$15,MATCH(K11,THAM_SO!$B$11:$B$15,1))</f>
      </c>
      <c r="D11" s="1">
        <f>INDEX(THAM_SO!$D$11:$D$15,MATCH(K11,THAM_SO!$B$11:$B$15,1))</f>
      </c>
      <c r="E11" s="2">
        <f>IFERROR(THAM_SO!$B$6*D11*L11/SUMIF($C$2:$C$19,C11,$L$2:$L$19),"")</f>
      </c>
      <c r="H11" s="4">
        <f>IF(N(F11)&gt;0,N(G11)/F11,"n/a")</f>
      </c>
      <c r="I11" s="4">
        <f>IF(AND(ISNUMBER(H11),ISNUMBER(THAM_SO!$B$8)),H11-THAM_SO!$B$8,"n/a")</f>
      </c>
      <c r="J11">
        <f>IF(OR(N(F11)=0,NOT(ISNUMBER(H11)),THAM_SO!$B$8=""),"",IF(AND(H11&lt;THAM_SO!$B$8*(1-NGUONG!$B$9),F11&gt;E11*NGUONG!$B$10),"Chạm ngưỡng ngày","Trong ngưỡng"))</f>
      </c>
      <c r="K11">
        <v>-5</v>
      </c>
      <c r="L11" s="5">
        <f>IF(K11=-1,THAM_SO!$B$21,IF(ISNUMBER(A11),IF(WEEKDAY(A11,2)&gt;=6,THAM_SO!$B$20,THAM_SO!$B$19),THAM_SO!$B$19))</f>
      </c>
    </row>
    <row r="12">
      <c r="A12" s="3">
        <f>IF(THAM_SO!$B$7="","",THAM_SO!$B$7+K12)</f>
      </c>
      <c r="B12">
        <f>IF(K12&lt;0,"D"&amp;K12,IF(K12=0,"D-day","D+"&amp;K12))</f>
      </c>
      <c r="C12">
        <f>INDEX(THAM_SO!$A$11:$A$15,MATCH(K12,THAM_SO!$B$11:$B$15,1))</f>
      </c>
      <c r="D12" s="1">
        <f>INDEX(THAM_SO!$D$11:$D$15,MATCH(K12,THAM_SO!$B$11:$B$15,1))</f>
      </c>
      <c r="E12" s="2">
        <f>IFERROR(THAM_SO!$B$6*D12*L12/SUMIF($C$2:$C$19,C12,$L$2:$L$19),"")</f>
      </c>
      <c r="H12" s="4">
        <f>IF(N(F12)&gt;0,N(G12)/F12,"n/a")</f>
      </c>
      <c r="I12" s="4">
        <f>IF(AND(ISNUMBER(H12),ISNUMBER(THAM_SO!$B$8)),H12-THAM_SO!$B$8,"n/a")</f>
      </c>
      <c r="J12">
        <f>IF(OR(N(F12)=0,NOT(ISNUMBER(H12)),THAM_SO!$B$8=""),"",IF(AND(H12&lt;THAM_SO!$B$8*(1-NGUONG!$B$9),F12&gt;E12*NGUONG!$B$10),"Chạm ngưỡng ngày","Trong ngưỡng"))</f>
      </c>
      <c r="K12">
        <v>-4</v>
      </c>
      <c r="L12" s="5">
        <f>IF(K12=-1,THAM_SO!$B$21,IF(ISNUMBER(A12),IF(WEEKDAY(A12,2)&gt;=6,THAM_SO!$B$20,THAM_SO!$B$19),THAM_SO!$B$19))</f>
      </c>
    </row>
    <row r="13">
      <c r="A13" s="3">
        <f>IF(THAM_SO!$B$7="","",THAM_SO!$B$7+K13)</f>
      </c>
      <c r="B13">
        <f>IF(K13&lt;0,"D"&amp;K13,IF(K13=0,"D-day","D+"&amp;K13))</f>
      </c>
      <c r="C13">
        <f>INDEX(THAM_SO!$A$11:$A$15,MATCH(K13,THAM_SO!$B$11:$B$15,1))</f>
      </c>
      <c r="D13" s="1">
        <f>INDEX(THAM_SO!$D$11:$D$15,MATCH(K13,THAM_SO!$B$11:$B$15,1))</f>
      </c>
      <c r="E13" s="2">
        <f>IFERROR(THAM_SO!$B$6*D13*L13/SUMIF($C$2:$C$19,C13,$L$2:$L$19),"")</f>
      </c>
      <c r="H13" s="4">
        <f>IF(N(F13)&gt;0,N(G13)/F13,"n/a")</f>
      </c>
      <c r="I13" s="4">
        <f>IF(AND(ISNUMBER(H13),ISNUMBER(THAM_SO!$B$8)),H13-THAM_SO!$B$8,"n/a")</f>
      </c>
      <c r="J13">
        <f>IF(OR(N(F13)=0,NOT(ISNUMBER(H13)),THAM_SO!$B$8=""),"",IF(AND(H13&lt;THAM_SO!$B$8*(1-NGUONG!$B$9),F13&gt;E13*NGUONG!$B$10),"Chạm ngưỡng ngày","Trong ngưỡng"))</f>
      </c>
      <c r="K13">
        <v>-3</v>
      </c>
      <c r="L13" s="5">
        <f>IF(K13=-1,THAM_SO!$B$21,IF(ISNUMBER(A13),IF(WEEKDAY(A13,2)&gt;=6,THAM_SO!$B$20,THAM_SO!$B$19),THAM_SO!$B$19))</f>
      </c>
    </row>
    <row r="14">
      <c r="A14" s="3">
        <f>IF(THAM_SO!$B$7="","",THAM_SO!$B$7+K14)</f>
      </c>
      <c r="B14">
        <f>IF(K14&lt;0,"D"&amp;K14,IF(K14=0,"D-day","D+"&amp;K14))</f>
      </c>
      <c r="C14">
        <f>INDEX(THAM_SO!$A$11:$A$15,MATCH(K14,THAM_SO!$B$11:$B$15,1))</f>
      </c>
      <c r="D14" s="1">
        <f>INDEX(THAM_SO!$D$11:$D$15,MATCH(K14,THAM_SO!$B$11:$B$15,1))</f>
      </c>
      <c r="E14" s="2">
        <f>IFERROR(THAM_SO!$B$6*D14*L14/SUMIF($C$2:$C$19,C14,$L$2:$L$19),"")</f>
      </c>
      <c r="H14" s="4">
        <f>IF(N(F14)&gt;0,N(G14)/F14,"n/a")</f>
      </c>
      <c r="I14" s="4">
        <f>IF(AND(ISNUMBER(H14),ISNUMBER(THAM_SO!$B$8)),H14-THAM_SO!$B$8,"n/a")</f>
      </c>
      <c r="J14">
        <f>IF(OR(N(F14)=0,NOT(ISNUMBER(H14)),THAM_SO!$B$8=""),"",IF(AND(H14&lt;THAM_SO!$B$8*(1-NGUONG!$B$9),F14&gt;E14*NGUONG!$B$10),"Chạm ngưỡng ngày","Trong ngưỡng"))</f>
      </c>
      <c r="K14">
        <v>-2</v>
      </c>
      <c r="L14" s="5">
        <f>IF(K14=-1,THAM_SO!$B$21,IF(ISNUMBER(A14),IF(WEEKDAY(A14,2)&gt;=6,THAM_SO!$B$20,THAM_SO!$B$19),THAM_SO!$B$19))</f>
      </c>
    </row>
    <row r="15">
      <c r="A15" s="3">
        <f>IF(THAM_SO!$B$7="","",THAM_SO!$B$7+K15)</f>
      </c>
      <c r="B15">
        <f>IF(K15&lt;0,"D"&amp;K15,IF(K15=0,"D-day","D+"&amp;K15))</f>
      </c>
      <c r="C15">
        <f>INDEX(THAM_SO!$A$11:$A$15,MATCH(K15,THAM_SO!$B$11:$B$15,1))</f>
      </c>
      <c r="D15" s="1">
        <f>INDEX(THAM_SO!$D$11:$D$15,MATCH(K15,THAM_SO!$B$11:$B$15,1))</f>
      </c>
      <c r="E15" s="2">
        <f>IFERROR(THAM_SO!$B$6*D15*L15/SUMIF($C$2:$C$19,C15,$L$2:$L$19),"")</f>
      </c>
      <c r="H15" s="4">
        <f>IF(N(F15)&gt;0,N(G15)/F15,"n/a")</f>
      </c>
      <c r="I15" s="4">
        <f>IF(AND(ISNUMBER(H15),ISNUMBER(THAM_SO!$B$8)),H15-THAM_SO!$B$8,"n/a")</f>
      </c>
      <c r="J15">
        <f>IF(OR(N(F15)=0,NOT(ISNUMBER(H15)),THAM_SO!$B$8=""),"",IF(AND(H15&lt;THAM_SO!$B$8*(1-NGUONG!$B$9),F15&gt;E15*NGUONG!$B$10),"Chạm ngưỡng ngày","Trong ngưỡng"))</f>
      </c>
      <c r="K15">
        <v>-1</v>
      </c>
      <c r="L15" s="5">
        <f>IF(K15=-1,THAM_SO!$B$21,IF(ISNUMBER(A15),IF(WEEKDAY(A15,2)&gt;=6,THAM_SO!$B$20,THAM_SO!$B$19),THAM_SO!$B$19))</f>
      </c>
    </row>
    <row r="16">
      <c r="A16" s="3">
        <f>IF(THAM_SO!$B$7="","",THAM_SO!$B$7+K16)</f>
      </c>
      <c r="B16">
        <f>IF(K16&lt;0,"D"&amp;K16,IF(K16=0,"D-day","D+"&amp;K16))</f>
      </c>
      <c r="C16">
        <f>INDEX(THAM_SO!$A$11:$A$15,MATCH(K16,THAM_SO!$B$11:$B$15,1))</f>
      </c>
      <c r="D16" s="1">
        <f>INDEX(THAM_SO!$D$11:$D$15,MATCH(K16,THAM_SO!$B$11:$B$15,1))</f>
      </c>
      <c r="E16" s="2">
        <f>IFERROR(THAM_SO!$B$6*D16*L16/SUMIF($C$2:$C$19,C16,$L$2:$L$19),"")</f>
      </c>
      <c r="H16" s="4">
        <f>IF(N(F16)&gt;0,N(G16)/F16,"n/a")</f>
      </c>
      <c r="I16" s="4">
        <f>IF(AND(ISNUMBER(H16),ISNUMBER(THAM_SO!$B$8)),H16-THAM_SO!$B$8,"n/a")</f>
      </c>
      <c r="J16">
        <f>IF(OR(N(F16)=0,NOT(ISNUMBER(H16)),THAM_SO!$B$8=""),"",IF(AND(H16&lt;THAM_SO!$B$8*(1-NGUONG!$B$9),F16&gt;E16*NGUONG!$B$10),"Chạm ngưỡng ngày","Trong ngưỡng"))</f>
      </c>
      <c r="K16">
        <v>0</v>
      </c>
      <c r="L16" s="5">
        <f>IF(K16=-1,THAM_SO!$B$21,IF(ISNUMBER(A16),IF(WEEKDAY(A16,2)&gt;=6,THAM_SO!$B$20,THAM_SO!$B$19),THAM_SO!$B$19))</f>
      </c>
    </row>
    <row r="17">
      <c r="A17" s="3">
        <f>IF(THAM_SO!$B$7="","",THAM_SO!$B$7+K17)</f>
      </c>
      <c r="B17">
        <f>IF(K17&lt;0,"D"&amp;K17,IF(K17=0,"D-day","D+"&amp;K17))</f>
      </c>
      <c r="C17">
        <f>INDEX(THAM_SO!$A$11:$A$15,MATCH(K17,THAM_SO!$B$11:$B$15,1))</f>
      </c>
      <c r="D17" s="1">
        <f>INDEX(THAM_SO!$D$11:$D$15,MATCH(K17,THAM_SO!$B$11:$B$15,1))</f>
      </c>
      <c r="E17" s="2">
        <f>IFERROR(THAM_SO!$B$6*D17*L17/SUMIF($C$2:$C$19,C17,$L$2:$L$19),"")</f>
      </c>
      <c r="H17" s="4">
        <f>IF(N(F17)&gt;0,N(G17)/F17,"n/a")</f>
      </c>
      <c r="I17" s="4">
        <f>IF(AND(ISNUMBER(H17),ISNUMBER(THAM_SO!$B$8)),H17-THAM_SO!$B$8,"n/a")</f>
      </c>
      <c r="J17">
        <f>IF(OR(N(F17)=0,NOT(ISNUMBER(H17)),THAM_SO!$B$8=""),"",IF(AND(H17&lt;THAM_SO!$B$8*(1-NGUONG!$B$9),F17&gt;E17*NGUONG!$B$10),"Chạm ngưỡng ngày","Trong ngưỡng"))</f>
      </c>
      <c r="K17">
        <v>1</v>
      </c>
      <c r="L17" s="5">
        <f>IF(K17=-1,THAM_SO!$B$21,IF(ISNUMBER(A17),IF(WEEKDAY(A17,2)&gt;=6,THAM_SO!$B$20,THAM_SO!$B$19),THAM_SO!$B$19))</f>
      </c>
    </row>
    <row r="18">
      <c r="A18" s="3">
        <f>IF(THAM_SO!$B$7="","",THAM_SO!$B$7+K18)</f>
      </c>
      <c r="B18">
        <f>IF(K18&lt;0,"D"&amp;K18,IF(K18=0,"D-day","D+"&amp;K18))</f>
      </c>
      <c r="C18">
        <f>INDEX(THAM_SO!$A$11:$A$15,MATCH(K18,THAM_SO!$B$11:$B$15,1))</f>
      </c>
      <c r="D18" s="1">
        <f>INDEX(THAM_SO!$D$11:$D$15,MATCH(K18,THAM_SO!$B$11:$B$15,1))</f>
      </c>
      <c r="E18" s="2">
        <f>IFERROR(THAM_SO!$B$6*D18*L18/SUMIF($C$2:$C$19,C18,$L$2:$L$19),"")</f>
      </c>
      <c r="H18" s="4">
        <f>IF(N(F18)&gt;0,N(G18)/F18,"n/a")</f>
      </c>
      <c r="I18" s="4">
        <f>IF(AND(ISNUMBER(H18),ISNUMBER(THAM_SO!$B$8)),H18-THAM_SO!$B$8,"n/a")</f>
      </c>
      <c r="J18">
        <f>IF(OR(N(F18)=0,NOT(ISNUMBER(H18)),THAM_SO!$B$8=""),"",IF(AND(H18&lt;THAM_SO!$B$8*(1-NGUONG!$B$9),F18&gt;E18*NGUONG!$B$10),"Chạm ngưỡng ngày","Trong ngưỡng"))</f>
      </c>
      <c r="K18">
        <v>2</v>
      </c>
      <c r="L18" s="5">
        <f>IF(K18=-1,THAM_SO!$B$21,IF(ISNUMBER(A18),IF(WEEKDAY(A18,2)&gt;=6,THAM_SO!$B$20,THAM_SO!$B$19),THAM_SO!$B$19))</f>
      </c>
    </row>
    <row r="19">
      <c r="A19" s="3">
        <f>IF(THAM_SO!$B$7="","",THAM_SO!$B$7+K19)</f>
      </c>
      <c r="B19">
        <f>IF(K19&lt;0,"D"&amp;K19,IF(K19=0,"D-day","D+"&amp;K19))</f>
      </c>
      <c r="C19">
        <f>INDEX(THAM_SO!$A$11:$A$15,MATCH(K19,THAM_SO!$B$11:$B$15,1))</f>
      </c>
      <c r="D19" s="1">
        <f>INDEX(THAM_SO!$D$11:$D$15,MATCH(K19,THAM_SO!$B$11:$B$15,1))</f>
      </c>
      <c r="E19" s="2">
        <f>IFERROR(THAM_SO!$B$6*D19*L19/SUMIF($C$2:$C$19,C19,$L$2:$L$19),"")</f>
      </c>
      <c r="H19" s="4">
        <f>IF(N(F19)&gt;0,N(G19)/F19,"n/a")</f>
      </c>
      <c r="I19" s="4">
        <f>IF(AND(ISNUMBER(H19),ISNUMBER(THAM_SO!$B$8)),H19-THAM_SO!$B$8,"n/a")</f>
      </c>
      <c r="J19">
        <f>IF(OR(N(F19)=0,NOT(ISNUMBER(H19)),THAM_SO!$B$8=""),"",IF(AND(H19&lt;THAM_SO!$B$8*(1-NGUONG!$B$9),F19&gt;E19*NGUONG!$B$10),"Chạm ngưỡng ngày","Trong ngưỡng"))</f>
      </c>
      <c r="K19">
        <v>3</v>
      </c>
      <c r="L19" s="5">
        <f>IF(K19=-1,THAM_SO!$B$21,IF(ISNUMBER(A19),IF(WEEKDAY(A19,2)&gt;=6,THAM_SO!$B$20,THAM_SO!$B$19),THAM_SO!$B$19))</f>
      </c>
    </row>
    <row r="20">
      <c r="A20" t="str" s="8">
        <v>Tổng cả đợt</v>
      </c>
      <c r="E20" s="2">
        <f>SUM(E2:E19)</f>
      </c>
      <c r="F20" s="2">
        <f>SUM(F2:F19)</f>
      </c>
      <c r="G20" s="2">
        <f>SUM(G2:G19)</f>
      </c>
      <c r="H20" s="4">
        <f>IF(F20&gt;0,G20/F20,"n/a")</f>
      </c>
    </row>
  </sheetData>
  <ignoredErrors>
    <ignoredError numberStoredAsText="1" sqref="A1:L2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cols>
    <col min="1" max="1" width="40.83203125" customWidth="1"/>
    <col min="2" max="2" width="90.83203125" customWidth="1"/>
    <col min="3" max="3" width="30.83203125" customWidth="1"/>
    <col min="4" max="4" width="24.83203125" customWidth="1"/>
  </cols>
  <sheetData>
    <row r="1">
      <c r="A1" t="str" s="8">
        <v>Ngân sách ngày đôi (đ) — lấy từ KE_HOACH</v>
      </c>
      <c r="B1" s="2">
        <f>IFERROR(INDEX(KE_HOACH!E2:E19,MATCH(0,KE_HOACH!K2:K19,0)),"")</f>
      </c>
    </row>
    <row r="3">
      <c r="A3" t="str" s="7">
        <v>Khung giờ</v>
      </c>
      <c r="B3" t="str" s="7">
        <v>Vai trò (theo bài)</v>
      </c>
      <c r="C3" t="str" s="7">
        <v>% ngân sách ngày đôi (nhập)</v>
      </c>
      <c r="D3" t="str" s="7">
        <v>Ngân sách, đ (tự tính)</v>
      </c>
    </row>
    <row r="4">
      <c r="A4" t="str" s="8">
        <v>0h–2h</v>
      </c>
      <c r="B4" t="str" s="8">
        <v>Khung săn sale đêm, cạnh tranh cao và giá thầu đắt nhất. Chỉ dồn tiền nếu có deal thực sự mạnh; nếu không, đây là khung dễ đốt tiền nhất trong ngày.</v>
      </c>
      <c r="D4" s="2">
        <f>IF(C4="","",$B$1*C4)</f>
      </c>
    </row>
    <row r="5">
      <c r="A5" t="str" s="8">
        <v>8h–12h</v>
      </c>
      <c r="B5" t="str" s="8">
        <v>Khung ổn định, chi phí hợp lý. Nên giữ ngân sách đều.</v>
      </c>
      <c r="D5" s="2">
        <f>IF(C5="","",$B$1*C5)</f>
      </c>
    </row>
    <row r="6">
      <c r="A6" t="str" s="8">
        <v>12h–14h và 19h–23h</v>
      </c>
      <c r="B6" t="str" s="8">
        <v>Hai khung vàng của lưu lượng sàn tại Việt Nam. Phần lớn tiền nên nằm ở đây.</v>
      </c>
      <c r="D6" s="2">
        <f>IF(C6="","",$B$1*C6)</f>
      </c>
    </row>
    <row r="7">
      <c r="A7" t="str" s="8">
        <v>Các khung còn lại</v>
      </c>
      <c r="B7" t="str" s="8">
        <v>Giữ mức nền để không mất đà, không đẩy mạnh.</v>
      </c>
      <c r="D7" s="2">
        <f>IF(C7="","",$B$1*C7)</f>
      </c>
    </row>
    <row r="8">
      <c r="A8" t="str" s="8">
        <v>Tổng</v>
      </c>
      <c r="B8">
        <f>IF(ROUND(SUM(C4:C7),4)=1,"Đủ 100%","Chưa đủ 100%")</f>
      </c>
      <c r="C8" s="1">
        <f>SUM(C4:C7)</f>
      </c>
      <c r="D8" s="2">
        <f>SUM(D4:D7)</f>
      </c>
    </row>
    <row r="10">
      <c r="A10" t="str" s="7">
        <v>Đợt nạp</v>
      </c>
      <c r="B10" t="str" s="7">
        <v>Thời điểm</v>
      </c>
      <c r="C10" t="str" s="7">
        <v>Số tiền, đ (nhập)</v>
      </c>
    </row>
    <row r="11">
      <c r="A11" t="str" s="8">
        <v>Đợt 1</v>
      </c>
      <c r="B11" t="str" s="8">
        <v>Buổi sáng</v>
      </c>
    </row>
    <row r="12">
      <c r="A12" t="str" s="8">
        <v>Đợt 2</v>
      </c>
      <c r="B12" t="str" s="8">
        <v>17h, sau khi đã nhìn số nửa ngày</v>
      </c>
    </row>
    <row r="13">
      <c r="A13" t="str" s="8">
        <v>Tổng hai đợt</v>
      </c>
      <c r="C13" s="2">
        <f>SUM(C11:C12)</f>
      </c>
    </row>
    <row r="15">
      <c r="A15" t="str" s="8">
        <v>Quy tắc: đặt ngân sách sao cho camp không hết tiền trước 19h. Nếu nền tảng không cho nạp giữa ngày, đặt trần thấp hơn dự kiến và tăng dần.</v>
      </c>
    </row>
    <row r="16">
      <c r="A16" t="str" s="8">
        <v>Tăng ngân sách giữa ngày khi ROAS đẹp: mỗi lần 20–30%, cách nhau ít nhất 2 tiếng, không vượt trần tổng đã đặt cho ngày.</v>
      </c>
    </row>
  </sheetData>
  <ignoredErrors>
    <ignoredError numberStoredAsText="1" sqref="A1:D1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cols>
    <col min="1" max="1" width="48.83203125" customWidth="1"/>
    <col min="2" max="2" width="22.83203125" customWidth="1"/>
    <col min="3" max="3" width="22.83203125" customWidth="1"/>
    <col min="4" max="4" width="30.83203125" customWidth="1"/>
    <col min="5" max="5" width="22.83203125" customWidth="1"/>
    <col min="6" max="6" width="14.83203125" customWidth="1"/>
  </cols>
  <sheetData>
    <row r="1">
      <c r="A1" t="str" s="7">
        <v>Giai đoạn</v>
      </c>
      <c r="B1" t="str" s="7">
        <v>Dự kiến, đ</v>
      </c>
      <c r="C1" t="str" s="7">
        <v>Thực chi, đ</v>
      </c>
      <c r="D1" t="str" s="7">
        <v>Sai lệch thực chi so với dự kiến</v>
      </c>
      <c r="E1" t="str" s="7">
        <v>Doanh thu, đ</v>
      </c>
      <c r="F1" t="str" s="7">
        <v>ROAS thực</v>
      </c>
    </row>
    <row r="2">
      <c r="A2">
        <f>THAM_SO!A11</f>
      </c>
      <c r="B2" s="2">
        <f>SUMIF(KE_HOACH!$C$2:$C$19,A2,KE_HOACH!$E$2:$E$19)</f>
      </c>
      <c r="C2" s="2">
        <f>SUMIF(KE_HOACH!$C$2:$C$19,A2,KE_HOACH!$F$2:$F$19)</f>
      </c>
      <c r="D2" s="6">
        <f>IF(OR(C2=0,B2=0),"n/a",(C2-B2)/B2)</f>
      </c>
      <c r="E2" s="2">
        <f>SUMIF(KE_HOACH!$C$2:$C$19,A2,KE_HOACH!$G$2:$G$19)</f>
      </c>
      <c r="F2" s="4">
        <f>IF(C2&gt;0,E2/C2,"n/a")</f>
      </c>
    </row>
    <row r="3">
      <c r="A3">
        <f>THAM_SO!A12</f>
      </c>
      <c r="B3" s="2">
        <f>SUMIF(KE_HOACH!$C$2:$C$19,A3,KE_HOACH!$E$2:$E$19)</f>
      </c>
      <c r="C3" s="2">
        <f>SUMIF(KE_HOACH!$C$2:$C$19,A3,KE_HOACH!$F$2:$F$19)</f>
      </c>
      <c r="D3" s="6">
        <f>IF(OR(C3=0,B3=0),"n/a",(C3-B3)/B3)</f>
      </c>
      <c r="E3" s="2">
        <f>SUMIF(KE_HOACH!$C$2:$C$19,A3,KE_HOACH!$G$2:$G$19)</f>
      </c>
      <c r="F3" s="4">
        <f>IF(C3&gt;0,E3/C3,"n/a")</f>
      </c>
    </row>
    <row r="4">
      <c r="A4">
        <f>THAM_SO!A13</f>
      </c>
      <c r="B4" s="2">
        <f>SUMIF(KE_HOACH!$C$2:$C$19,A4,KE_HOACH!$E$2:$E$19)</f>
      </c>
      <c r="C4" s="2">
        <f>SUMIF(KE_HOACH!$C$2:$C$19,A4,KE_HOACH!$F$2:$F$19)</f>
      </c>
      <c r="D4" s="6">
        <f>IF(OR(C4=0,B4=0),"n/a",(C4-B4)/B4)</f>
      </c>
      <c r="E4" s="2">
        <f>SUMIF(KE_HOACH!$C$2:$C$19,A4,KE_HOACH!$G$2:$G$19)</f>
      </c>
      <c r="F4" s="4">
        <f>IF(C4&gt;0,E4/C4,"n/a")</f>
      </c>
    </row>
    <row r="5">
      <c r="A5">
        <f>THAM_SO!A14</f>
      </c>
      <c r="B5" s="2">
        <f>SUMIF(KE_HOACH!$C$2:$C$19,A5,KE_HOACH!$E$2:$E$19)</f>
      </c>
      <c r="C5" s="2">
        <f>SUMIF(KE_HOACH!$C$2:$C$19,A5,KE_HOACH!$F$2:$F$19)</f>
      </c>
      <c r="D5" s="6">
        <f>IF(OR(C5=0,B5=0),"n/a",(C5-B5)/B5)</f>
      </c>
      <c r="E5" s="2">
        <f>SUMIF(KE_HOACH!$C$2:$C$19,A5,KE_HOACH!$G$2:$G$19)</f>
      </c>
      <c r="F5" s="4">
        <f>IF(C5&gt;0,E5/C5,"n/a")</f>
      </c>
    </row>
    <row r="6">
      <c r="A6">
        <f>THAM_SO!A15</f>
      </c>
      <c r="B6" s="2">
        <f>SUMIF(KE_HOACH!$C$2:$C$19,A6,KE_HOACH!$E$2:$E$19)</f>
      </c>
      <c r="C6" s="2">
        <f>SUMIF(KE_HOACH!$C$2:$C$19,A6,KE_HOACH!$F$2:$F$19)</f>
      </c>
      <c r="D6" s="6">
        <f>IF(OR(C6=0,B6=0),"n/a",(C6-B6)/B6)</f>
      </c>
      <c r="E6" s="2">
        <f>SUMIF(KE_HOACH!$C$2:$C$19,A6,KE_HOACH!$G$2:$G$19)</f>
      </c>
      <c r="F6" s="4">
        <f>IF(C6&gt;0,E6/C6,"n/a")</f>
      </c>
    </row>
    <row r="7">
      <c r="A7" t="str" s="8">
        <v>Cả đợt</v>
      </c>
      <c r="B7" s="2">
        <f>SUM(B2:B6)</f>
      </c>
      <c r="C7" s="2">
        <f>SUM(C2:C6)</f>
      </c>
      <c r="D7" s="6">
        <f>IF(OR(C7=0,B7=0),"n/a",(C7-B7)/B7)</f>
      </c>
      <c r="E7" s="2">
        <f>SUM(E2:E6)</f>
      </c>
      <c r="F7" s="4">
        <f>IF(C7&gt;0,E7/C7,"n/a")</f>
      </c>
    </row>
    <row r="9">
      <c r="A9" t="str" s="7">
        <v>Đóng sổ sau D+3 — ba con số cho đợt sau</v>
      </c>
    </row>
    <row r="10">
      <c r="A10" t="str" s="8">
        <v>1. Sai lệch dự kiến / thực tế theo giai đoạn: bảng phía trên, cột D — giai đoạn nào ước sai nhiều nhất thì sửa hệ số cho đợt sau.</v>
      </c>
    </row>
    <row r="11">
      <c r="A11" t="str" s="8">
        <v>2. Tỷ trọng GMV thực đến từ ads — thay cho ước lượng ở THAM_SO!B3 của đợt tiếp theo:</v>
      </c>
    </row>
    <row r="12">
      <c r="A12" t="str" s="8">
        <v>GMV thực cả đợt, đ (nhập)</v>
      </c>
    </row>
    <row r="13">
      <c r="A13" t="str" s="8">
        <v>GMV thực đến từ ads, đ (= tổng doanh thu ở KE_HOACH)</v>
      </c>
      <c r="B13" s="2">
        <f>KE_HOACH!G20</f>
      </c>
    </row>
    <row r="14">
      <c r="A14" t="str" s="8">
        <v>Tỷ trọng GMV thực đến từ ads</v>
      </c>
      <c r="B14" s="6">
        <f>IFERROR(B13/B12,"n/a")</f>
      </c>
    </row>
    <row r="15">
      <c r="A15" t="str" s="8">
        <v>3. ROAS thực từng giai đoạn: bảng phía trên, cột F — để biết giai đoạn 1 thực sự đáng bao nhiêu, thay vì cãi nhau bằng cảm tính mỗi mùa.</v>
      </c>
    </row>
  </sheetData>
  <ignoredErrors>
    <ignoredError numberStoredAsText="1" sqref="A1:F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HUONG_DAN</vt:lpstr>
      <vt:lpstr>NGUONG</vt:lpstr>
      <vt:lpstr>THAM_SO</vt:lpstr>
      <vt:lpstr>KE_HOACH</vt:lpstr>
      <vt:lpstr>NGAY_DOI</vt:lpstr>
      <vt:lpstr>TONG_KET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2026-10-11T00:00:00Z</dcterms:created>
  <dcterms:modified xsi:type="dcterms:W3CDTF">2026-10-11T00:00:00Z</dcterms:modified>
  <dc:creator>Media Omni</dc:creator>
  <dc:title>Kế hoạch ngân sách mùa sale theo ngày</dc:title>
</cp:coreProperties>
</file>